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gcarsani\Desktop\"/>
    </mc:Choice>
  </mc:AlternateContent>
  <xr:revisionPtr revIDLastSave="0" documentId="8_{07473342-E53F-41B0-A74F-A7EFE0965B55}" xr6:coauthVersionLast="46" xr6:coauthVersionMax="46" xr10:uidLastSave="{00000000-0000-0000-0000-000000000000}"/>
  <bookViews>
    <workbookView xWindow="-120" yWindow="-120" windowWidth="29040" windowHeight="15840" activeTab="1" xr2:uid="{00000000-000D-0000-FFFF-FFFF00000000}"/>
  </bookViews>
  <sheets>
    <sheet name="Checkliste" sheetId="1" r:id="rId1"/>
    <sheet name="SDG"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0" i="1" l="1"/>
  <c r="D49" i="1"/>
  <c r="D46" i="1"/>
  <c r="D42" i="1"/>
  <c r="D41" i="1"/>
  <c r="D38" i="1"/>
  <c r="D37" i="1"/>
  <c r="D34" i="1"/>
  <c r="D33" i="1"/>
  <c r="D32" i="1"/>
  <c r="D28" i="1"/>
  <c r="D24" i="1"/>
  <c r="D20" i="1"/>
  <c r="D19" i="1"/>
  <c r="D15" i="1"/>
  <c r="D14" i="1"/>
  <c r="D13" i="1"/>
  <c r="E9" i="1"/>
  <c r="D9" i="1"/>
  <c r="C7" i="1" s="1"/>
  <c r="E8" i="1"/>
  <c r="E11" i="1" s="1"/>
  <c r="D8" i="1"/>
  <c r="E15" i="1" l="1"/>
  <c r="E14" i="1"/>
  <c r="E12" i="1"/>
  <c r="E17" i="1" s="1"/>
  <c r="E13" i="1"/>
  <c r="C11" i="1" l="1"/>
  <c r="E19" i="1"/>
  <c r="E18" i="1"/>
  <c r="E20" i="1"/>
  <c r="E22" i="1" l="1"/>
  <c r="C17" i="1"/>
  <c r="E23" i="1"/>
  <c r="E24" i="1"/>
  <c r="E26" i="1" l="1"/>
  <c r="C22" i="1"/>
  <c r="E28" i="1"/>
  <c r="E27" i="1"/>
  <c r="E30" i="1" s="1"/>
  <c r="C26" i="1" l="1"/>
  <c r="E31" i="1"/>
  <c r="E33" i="1"/>
  <c r="E32" i="1"/>
  <c r="E36" i="1" s="1"/>
  <c r="E34" i="1"/>
  <c r="C30" i="1" l="1"/>
  <c r="E38" i="1"/>
  <c r="E37" i="1"/>
  <c r="E40" i="1" s="1"/>
  <c r="C36" i="1" l="1"/>
  <c r="E42" i="1"/>
  <c r="E41" i="1"/>
  <c r="E44" i="1" s="1"/>
  <c r="C40" i="1" l="1"/>
  <c r="E45" i="1"/>
  <c r="E46" i="1"/>
  <c r="E48" i="1" l="1"/>
  <c r="C44" i="1" s="1"/>
  <c r="E49" i="1" l="1"/>
  <c r="E50" i="1"/>
  <c r="C48" i="1" s="1"/>
  <c r="C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 Hähner</author>
  </authors>
  <commentList>
    <comment ref="B37" authorId="0" shapeId="0" xr:uid="{00000000-0006-0000-0000-000001000000}">
      <text>
        <r>
          <rPr>
            <b/>
            <sz val="9"/>
            <rFont val="Tahoma"/>
          </rPr>
          <t>Carolin Hähner:</t>
        </r>
        <r>
          <rPr>
            <sz val="9"/>
            <rFont val="Tahoma"/>
          </rPr>
          <t xml:space="preserve">
Carolin Hähner:
BITV: Barrierefreie-Informationstechnik-Verordnung</t>
        </r>
      </text>
    </comment>
  </commentList>
</comments>
</file>

<file path=xl/sharedStrings.xml><?xml version="1.0" encoding="utf-8"?>
<sst xmlns="http://schemas.openxmlformats.org/spreadsheetml/2006/main" count="117" uniqueCount="92">
  <si>
    <r>
      <rPr>
        <b/>
        <sz val="11"/>
        <color theme="1"/>
        <rFont val="Calibri"/>
        <scheme val="minor"/>
      </rPr>
      <t xml:space="preserve">Nach dem Reifegradmodell ist die OZG-Verpflichtung erfüllt, sobald die Leistung online beantragt werden kann (ab Stufe 3). SDG-Relevanz ab Stufe 4.                                                            Um den Reifegrad einer Leistung zu bestimmen, beantworten Sie bitte folgende Fragen.
Die Fragen, deren Beantwortung zur Reifegradbestimmung notwendig sind, werden in Abhängigkeit der bereits beantworteten Fragen mit einem roten Pfeil ( </t>
    </r>
    <r>
      <rPr>
        <b/>
        <sz val="11"/>
        <color indexed="2"/>
        <rFont val="Calibri"/>
        <scheme val="minor"/>
      </rPr>
      <t>←</t>
    </r>
    <r>
      <rPr>
        <b/>
        <sz val="11"/>
        <color theme="1"/>
        <rFont val="Calibri"/>
        <scheme val="minor"/>
      </rPr>
      <t xml:space="preserve"> ) gekennzeichnet. 
Der resultierende Reifegrad ist nur gültig, wenn ALLE notwendigen Fragen beantwortet worden sind und kein roter Pfeil ( </t>
    </r>
    <r>
      <rPr>
        <b/>
        <sz val="11"/>
        <color indexed="2"/>
        <rFont val="Calibri"/>
        <scheme val="minor"/>
      </rPr>
      <t>←</t>
    </r>
    <r>
      <rPr>
        <b/>
        <sz val="11"/>
        <color theme="1"/>
        <rFont val="Calibri"/>
        <scheme val="minor"/>
      </rPr>
      <t xml:space="preserve"> ) mehr angezeigt wird!</t>
    </r>
  </si>
  <si>
    <t>Reifegrad</t>
  </si>
  <si>
    <t>Begriff</t>
  </si>
  <si>
    <t>Bedeutung</t>
  </si>
  <si>
    <t>Weitere Erläuterung</t>
  </si>
  <si>
    <t>Kriterium 1: Leistungsbeschreibung</t>
  </si>
  <si>
    <t>FIM</t>
  </si>
  <si>
    <t>Das Föderale Informationsmanagement (FIM) dient dazu, leicht verständliche Bürgerinformationen, einheitliche Datenfelder für Formularsysteme und standardisierte Prozessvorgaben für den Verwaltungsvollzug bereitzustellen.</t>
  </si>
  <si>
    <t>fimportal.de   </t>
  </si>
  <si>
    <t xml:space="preserve"> Existiert eine mit der Bundesredaktion und dem Fachressort abgestimmte Leistungsbeschreibung gemäß Föderalem Informationsmanagement (FIM)?</t>
  </si>
  <si>
    <t>Nein</t>
  </si>
  <si>
    <t>FIM-Stamminformationen</t>
  </si>
  <si>
    <t xml:space="preserve">FIM Glossar </t>
  </si>
  <si>
    <t>Sind Informationen zur Beantragung der Leistung auf Ihrer Website vorhanden?</t>
  </si>
  <si>
    <t>Ja</t>
  </si>
  <si>
    <t>FIM-Leistungsbeschreibung</t>
  </si>
  <si>
    <t>Es handelt sich um einheitlich strukturierte Texte, die eine Leistung überblicksartig und in leicht verständlicher Sprache beschreiben. Sie geben kurz und prägnant darüber Auskunft, welcher Leistungsgegenstand unter welchen Voraussetzungen wie beantragt werden kann. Sie bestehen aus 23 inhaltlichen Modulen, die Angaben u.a. zu den Voraussetzungen einer Leistung, den erforderlichen Unterlagen, Kosten, Fristen oder Ansprechpersonen enthalten.</t>
  </si>
  <si>
    <t>Kriterium 2: Antragsprozesse und Kontextintegration</t>
  </si>
  <si>
    <t>Kann die Beantragung der Leistung vollständig online erfolgen?</t>
  </si>
  <si>
    <t>Erfolgt bei Leistungen ohne Antragspflicht die Leistungsgewährung automatisch (bei Vorliegen der Voraussetzungen)?</t>
  </si>
  <si>
    <t>Können Stammdaten und andere bereits eingegebene Daten des Nutzers mit seiner Einwilligung aus anderen Bereichen des Portalverbunds und aus verwandten oder bereits gestellten Anträgen übernommen werden?</t>
  </si>
  <si>
    <t>Ist ein Antragsformular online verfügbar?</t>
  </si>
  <si>
    <t>Ja, online ausfüllbar</t>
  </si>
  <si>
    <t>Kriterium 3: Nutzerkonto (falls erforderlich)</t>
  </si>
  <si>
    <t>Nutzerkonto</t>
  </si>
  <si>
    <t>Ist das Angebot eines Nutzerkontos aus Nutzerperspektive sinnvoll?</t>
  </si>
  <si>
    <t>Ist bereits ein Nutzerkonto vorhanden?</t>
  </si>
  <si>
    <t>Handelt es sich um ein Nutzerkonto innerhalb des Portalverbunds?</t>
  </si>
  <si>
    <t>Kriterium 4: Authentifizierung (falls erforderlich)</t>
  </si>
  <si>
    <t>Authentifizierung</t>
  </si>
  <si>
    <t>Anmeldung und Authentifizierung erfolgen nach den Vorgaben der europäischen Verordnung über elektronische Identifizierung und Vertrauensdienste (eIDAS-VO). Das können zum Beispiel die Benutzername-Passwort-Kombination sowie die Online-Ausweisfunktion des Personalausweises oder des elektronischen Aufenthaltstitels sein.</t>
  </si>
  <si>
    <t>eIDAS-VO</t>
  </si>
  <si>
    <t>Ist eine Authentifizierung des Nutzers erforderlich?</t>
  </si>
  <si>
    <t>Vertrauensniveau</t>
  </si>
  <si>
    <t>Für eine Authentifizierung im Nuterkonto gelten drei Vertrauensniveaus („niedrig“, „substanziell“ und „hoch“). Grundlage für  diese Festlegung sind die Vorgaben der europäischen Verordnung über elektronische Identifizierung und Vertrauensdienste (eIDAS-VO). Die drei genannten Vertrauensniveaus beschreiben den Grad der Vertrauenswürdigkeit eines elektronischen Identifizierungsmittels für die Feststellung der Identität einer Person. Je höher das Vertrauensniveau, desto höher ist der Grad der Vertrauenswürdigkeit.</t>
  </si>
  <si>
    <t>Ist eine Authentifizierung auf dem erforderlichen Vertrauensniveau online möglich?</t>
  </si>
  <si>
    <t>Kriterium 5: Bezahlprozess (falls erforderlich)</t>
  </si>
  <si>
    <t>Ist eine Bezahlkomponente erforderlich?</t>
  </si>
  <si>
    <t>Ist eine Bezahlung von im Vorfeld zu entrichtenden Gebühren online möglich?</t>
  </si>
  <si>
    <t>Kriterium 6: Nachweise (falls erforderlich)</t>
  </si>
  <si>
    <t>Müssen im Rahmen der Antragsstellung Nachweise in Form von Dokumenten beigefügt werden?</t>
  </si>
  <si>
    <t>Können Dokumente digital beigefügt werden?</t>
  </si>
  <si>
    <t>Können alle für die Abwicklung erforderlichen Dokumente digital beigefügt werden?</t>
  </si>
  <si>
    <t>Können Dokumente, die der Verwaltung bereits vorliegen, auch direkt aus den Quellsystemen abgerufen werden?</t>
  </si>
  <si>
    <t>Kriterium 7: Nutzererfahrung und Konformität</t>
  </si>
  <si>
    <t>Barrierefreie-Informationstechnik-Verordnung (BITV 2.0)</t>
  </si>
  <si>
    <t>IT ist barrierefrei, wenn sie von allen Menschen, ungeachtet etwaiger Einschränkungen, insbesondere ungeachtet physischer oder kognitiver Fähigkeiten, genutzt werden kann</t>
  </si>
  <si>
    <t xml:space="preserve">Web Content Accessibility Guidelines  </t>
  </si>
  <si>
    <t>Berücksichtigt das Online-Antragsverfahren die Anforderungen gemäß Barrierefreie-Informationstechnik-Verordnung (BITV 2.0), Usability ISO 9241-110:2006 und den BSI-Standard 200-2 (IT-Grundschutz)?</t>
  </si>
  <si>
    <t>Angebot muss Bedürfnissen der Zielgruppe entsprechen 
nutzerfreundliche Gestaltung von Anträgen und Formularen: einfach, klar, verständlich</t>
  </si>
  <si>
    <t>Ist der Antrag zusätzlich auf Basis von Nutzertests unter Einbeziehung von Endanwendern digital umgesetzt worden und ist die Nutzbarkeit auf mobilen Endgeräten sichergestellt und optimiert?</t>
  </si>
  <si>
    <t>BSI-Standard 200-2 (IT-Grundschutz)</t>
  </si>
  <si>
    <t>Mit dem BSI-Standard 200-2 stellt das BSI eine Methodik für ein effektives Management von Informationssicherheit zur Verfügung. Diese kann an die Anforderungen von Institutionen verschiedenster Art und Größe angepasst werden. Im BSI-Standard 200-2 wird dies über die drei Vorgehensweisen „Standard-Absicherung“, „Basis-Absicherung“ und „Kern-Absicherung“ realisiert.</t>
  </si>
  <si>
    <t>Kriterium 8: Kommunikation</t>
  </si>
  <si>
    <t>Ist eine Kommunikation zwischen Antragstellenden und Sachbearbeitenden per E-Mail (ggf. verschlüsselt) möglich?</t>
  </si>
  <si>
    <t>Kann die Kommunikation innerhalb der Fachanwendung (auf der Website / dem Fachportal) erfolgen?</t>
  </si>
  <si>
    <t>Kriterium 9: Bescheid (falls erforderlich)</t>
  </si>
  <si>
    <t>Wird im Rahmen der Antragsabwicklung ein Bescheid erstellt?</t>
  </si>
  <si>
    <t>Wird dem Nutzer ermöglicht, den Bescheid rechtsverbindlich digital abzurufen?</t>
  </si>
  <si>
    <t>Kriterium 10: Portalintegration</t>
  </si>
  <si>
    <t>Portalverbund</t>
  </si>
  <si>
    <t>Der Portalverbund stellt die technische Plattform zur Verfügung, auf der Bürger:innen und Unternehmen jede Verwaltungsleistung – unabhängig davon, auf welchem Verwaltungsportal in Deutschland sie einsteigen – einfach und schnell erreichen können. Er verbindet die Verwaltungsportale von Bund und Ländern. Jedes Land verknüpft sein Verwaltungsportal mit den Portalen seiner Kommunen und sonstigen Fachportalen seines Landes zu einem eigenen Portalverbund. Der Bund verknüpft die Fachportale des Bundes mit seinem Verwaltungsportal Bund. Hierbei werden die Vorgaben der EU-Verordnung zum Single Digital Gateway (SDG) berücksichtigt</t>
  </si>
  <si>
    <t>Integrationsleitfaden-bund</t>
  </si>
  <si>
    <t>Ist das Online-Antragsverfahren in einem der Portale des Portalverbundes, beispielsweise dem Bundesportal integriert?</t>
  </si>
  <si>
    <t>Erfolgt die Integration über einen Link oder über eine Oberflächenintegration?</t>
  </si>
  <si>
    <t>Linkintegration</t>
  </si>
  <si>
    <t>Anforderungen</t>
  </si>
  <si>
    <t>erfüllt</t>
  </si>
  <si>
    <t>Erläuterung</t>
  </si>
  <si>
    <t>Zugang zu mehrsprachigen Informationen (Deutsch/Englisch)</t>
  </si>
  <si>
    <t>Allgemeingültige Rechte und Pflichten in Deutschland
Leistungsbeschreibungen zu On- und Offline-Verfahren
Hilfs- und Problemlösungsdiensten als solchen sowie zu deren Verfahren
Diese Texte werden zentral und bundeseinheitlich vom Bundesverwaltungsamt erstellt und können im Bundesportal (derzeit unter beta.bund.de) und weiteren Portalen angezeigt werden</t>
  </si>
  <si>
    <t>Diskriminierungsfreie Datenfelder</t>
  </si>
  <si>
    <t>Datenfelder müssen so programmiert sein, dass sie Eingaben von bspw. Telefonnummern, PLZs, Anschriften anderer EU-Staaten ermöglichen</t>
  </si>
  <si>
    <t>Barrierefreiheit von Online-Angeboten (Web Accessibility)</t>
  </si>
  <si>
    <t>Flächendeckende Bereitstellung einer EU-weit gängigen Zahlmethode</t>
  </si>
  <si>
    <t xml:space="preserve"> - Wenn zur Abwicklung eines Verfahrens eine Zahlung erforderlich ist, müssen Nutzer alle Gebühren online „über weithin verfügbare grenzüberschreitende Zahlungsdienste ohne Diskriminierung aufgrund des Niederlassungsortes des Zahlungsdienstleisters oder des Zahlungskontos in der Union“ bezahlen können
 - Die gemeinsam von Bund und einigen Bundesländern entwickelte Zahlungsplattform ePayBL stellt zahlreiche EU-weit gängige Zahlungsmethoden zur Verfügung und erfüllt somit die SDG-Vorgabe</t>
  </si>
  <si>
    <t>ePay BL</t>
  </si>
  <si>
    <t>EU-weite Identifizierung und Authentifizierung gemäß eIDAS-VO (EU) Nr. 910/2014  und elektr. Signierung</t>
  </si>
  <si>
    <t>Unmittelbar nach Nutzung der mit dem SDG verlinkten Informationen, Verfahren und Hilfs- und Problemlösungsdienste anonym zu deren Qualität und Verfügbarkeit Stellung zu nehmen. Daraus ergeben sich ergänzend Anforderungen an Online-Verfahren</t>
  </si>
  <si>
    <t>Anbindung an ein von der KOM bereitgestelltes Nutzerfeedbackinstrument</t>
  </si>
  <si>
    <t>Die zuständigen Behörden sind nicht verpflichtet, das Nutzerfeedbackinstrument KOM einzubinden, wenn bereits ein anderes Nutzerfeedbackinstrument mit ähnlichen Funktionen zur Verfügung steht. Die zuständigen Behörden sammeln dann über ihr eigenes Instrument die Rückmeldungen der Nutzer und stellen diese der KOM und den nationalen Koordinatoren und anderen Mitgliedsstaaten zur Verfügung.</t>
  </si>
  <si>
    <t>Erhebung von Statistiken über die Aufrufe der mit dem Zugangstor verknüpften Internetseiten durch die Nutzer – unter Wahrung deren Anonymität – um die Funktionsweise des Zugangstors zu verbessern</t>
  </si>
  <si>
    <t>Die zuständigen Behörden erheben für über das Zugangstor erreichbare Informationen und Verfahren sowie Hilfs- und Problemlösungsdienste folgende Daten zur 
Anzahl,
Herkunft,
Art der Nutzer,
Nutzerpräferenzen und Nutzerpfade,
Benutzerfreundlichkeit,
Auffindbarkeit und
Qualität
der Informationen, Verfahren sowie Hilfs- und Problemlösungsdienste.
Die zuständigen Behörden bzw. Anbieter von Hilfs- und Problemlösungsdiensten erheben in aggregierter Form
die Anzahl,
den Ursprung sowie
den Gegenstand
von Anfragen nach Hilfs- und Problemlösungsdiensten  sowie deren Antwortzeiten und tauschen sie aus.
Die Daten werden der Öffentlichkeit in einem offenen und weithin verwendeten maschinenlesbaren Format zur Verfügung gestellt.</t>
  </si>
  <si>
    <t>Einbindung des SDG-Logos</t>
  </si>
  <si>
    <t>Weiterhin sind ausgewählte Verwaltungsleistungen in Annex II der SDG-Verordnung nach dem Once-Only-Prinzip vollständig online bereitzustellen. Dies entspricht im Wesentlichen dem Reifegrad 4 im OZG-Reifegradmodell. Die Anforderungen des SDG gehen hier also über die Anforderungen der OZG-Umsetzung hinaus. Eine Übersicht der betreffenden Leistungen finden Sie auf der OZG-Informationsplattform von BMI und FITKO unter informationsplattform.ozg-umsetzung.de. 
Wichtig: Diese Anforderung gilt zusätzlich für Verfahren der folgenden EU-Richtlinien: 
• EU-Richtlinie 2005/36/EG (sog. Berufsanerkennungsrichtlinie), 
• EU-Richtlinie 2006/123/EG (sog. Dienstleistungsrichtlinie), 
• EU-Richtlinie 2014/24/EU (Richtlinie über die öffentliche Auftragsvergabe), 
• EU-Richtlinie 2014/25/EU (Richtlinie über die Vergabe von Aufträgen durch Auftraggeber im Bereich der Wasser-, Energie- und Verkehrsversorgung sowie der Postdienste).</t>
  </si>
  <si>
    <t>Ja, als Download</t>
  </si>
  <si>
    <t>Oberflächenintegration</t>
  </si>
  <si>
    <t>Stamminformationen (darunter sind Stammtexte, Stammdaten und Stammprozesse zu verstehen) werden im Kontext von FIM als standardisierte Basisbestandteile von Leistungsbeschreibungen, Datenschemata und Prozessen betrachtet, die von der jeweils regulatorisch zuständigen Verwaltungsstelle (i.d.R. vom Ministerium) erstellt und aktualisiert werden. Sie werden direkt aus dem geltenden Bundes- oder Landesrecht abgeleitet.</t>
  </si>
  <si>
    <t>Ein „Nutzerkonto“ ist eine zentrale Identifizierungskomponente, die eine staatliche Stelle anderen Behörden zur einmaligen oder dauerhaften Identifizierung der Nutzer zu Zwecken der Inanspruchnahme von Leistungen der öffentlichen Verwaltung bereitstellt. Die Verwendung von Nutzerkonten ist für die Nutzer freiwillig.                                                                                                              Einmal registriert, sollen sich Nutzerinnen und Nutzer künftig mit ihrem Nutzerkonto gegenüber allen digitalen Verwaltungsleistungen des Portalverbunds authentisieren können.</t>
  </si>
  <si>
    <t>Nutzerkonten</t>
  </si>
  <si>
    <t>BSI Standard 200-2</t>
  </si>
  <si>
    <t>Once Only (bis 12.12.2023)
d.h. Reifegrad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</si>
</sst>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scheme val="minor"/>
    </font>
    <font>
      <u/>
      <sz val="11"/>
      <color theme="10"/>
      <name val="Calibri"/>
    </font>
    <font>
      <b/>
      <sz val="11"/>
      <color theme="1"/>
      <name val="Calibri"/>
      <scheme val="minor"/>
    </font>
    <font>
      <sz val="11"/>
      <color rgb="FFC00000"/>
      <name val="Calibri"/>
      <scheme val="minor"/>
    </font>
    <font>
      <b/>
      <sz val="11"/>
      <name val="Calibri"/>
      <scheme val="minor"/>
    </font>
    <font>
      <b/>
      <sz val="11"/>
      <color theme="0"/>
      <name val="Calibri"/>
      <scheme val="minor"/>
    </font>
    <font>
      <b/>
      <sz val="20"/>
      <color rgb="FFFFC000"/>
      <name val="Calibri"/>
      <scheme val="minor"/>
    </font>
    <font>
      <b/>
      <sz val="12"/>
      <name val="Calibri"/>
      <scheme val="minor"/>
    </font>
    <font>
      <b/>
      <sz val="72"/>
      <color rgb="FFFFC000"/>
      <name val="Calibri"/>
      <scheme val="minor"/>
    </font>
    <font>
      <b/>
      <sz val="36"/>
      <color rgb="FFFFC000"/>
      <name val="Calibri"/>
      <scheme val="minor"/>
    </font>
    <font>
      <sz val="14"/>
      <color theme="1"/>
      <name val="Calibri"/>
      <scheme val="minor"/>
    </font>
    <font>
      <b/>
      <sz val="14"/>
      <color theme="0"/>
      <name val="Calibri"/>
      <scheme val="minor"/>
    </font>
    <font>
      <b/>
      <sz val="14"/>
      <color rgb="FFFFC000"/>
      <name val="Calibri"/>
      <scheme val="minor"/>
    </font>
    <font>
      <sz val="14"/>
      <color rgb="FFC00000"/>
      <name val="Calibri"/>
      <scheme val="minor"/>
    </font>
    <font>
      <b/>
      <sz val="14"/>
      <name val="Calibri"/>
      <scheme val="minor"/>
    </font>
    <font>
      <u/>
      <sz val="11"/>
      <color theme="10"/>
      <name val="Calibri"/>
      <scheme val="minor"/>
    </font>
    <font>
      <sz val="11"/>
      <color indexed="64"/>
      <name val="Calibri"/>
      <scheme val="minor"/>
    </font>
    <font>
      <b/>
      <sz val="14"/>
      <color rgb="FFC00000"/>
      <name val="Calibri"/>
    </font>
    <font>
      <b/>
      <sz val="18"/>
      <name val="Calibri"/>
      <scheme val="minor"/>
    </font>
    <font>
      <sz val="11"/>
      <color rgb="FF00B050"/>
      <name val="Calibri"/>
      <scheme val="minor"/>
    </font>
    <font>
      <sz val="11"/>
      <color theme="0"/>
      <name val="Calibri"/>
      <scheme val="minor"/>
    </font>
    <font>
      <sz val="14"/>
      <color theme="0"/>
      <name val="Calibri"/>
      <scheme val="minor"/>
    </font>
    <font>
      <sz val="14"/>
      <color theme="1"/>
      <name val="Calibri"/>
    </font>
    <font>
      <b/>
      <sz val="14"/>
      <color indexed="2"/>
      <name val="Calibri"/>
    </font>
    <font>
      <b/>
      <sz val="11"/>
      <color theme="1"/>
      <name val="Calibri"/>
    </font>
    <font>
      <sz val="11"/>
      <color indexed="2"/>
      <name val="Calibri"/>
      <scheme val="minor"/>
    </font>
    <font>
      <b/>
      <sz val="11"/>
      <color indexed="2"/>
      <name val="Calibri"/>
      <scheme val="minor"/>
    </font>
    <font>
      <b/>
      <sz val="9"/>
      <name val="Tahoma"/>
    </font>
    <font>
      <sz val="9"/>
      <name val="Tahoma"/>
    </font>
  </fonts>
  <fills count="8">
    <fill>
      <patternFill patternType="none"/>
    </fill>
    <fill>
      <patternFill patternType="gray125"/>
    </fill>
    <fill>
      <patternFill patternType="none"/>
    </fill>
    <fill>
      <patternFill patternType="solid">
        <fgColor theme="0"/>
        <bgColor indexed="64"/>
      </patternFill>
    </fill>
    <fill>
      <patternFill patternType="solid">
        <fgColor rgb="FFC0000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4" tint="0.59999389629810485"/>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2" tint="-0.249977111117893"/>
      </right>
      <top style="thin">
        <color theme="2" tint="-0.249977111117893"/>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right/>
      <top/>
      <bottom style="thin">
        <color theme="0" tint="-0.34998626667073579"/>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diagonal/>
    </border>
    <border>
      <left style="thin">
        <color theme="2" tint="-0.249977111117893"/>
      </left>
      <right/>
      <top/>
      <bottom style="thin">
        <color theme="2" tint="-0.249977111117893"/>
      </bottom>
      <diagonal/>
    </border>
    <border>
      <left style="thin">
        <color theme="0" tint="-0.34998626667073579"/>
      </left>
      <right/>
      <top style="thin">
        <color theme="0" tint="-0.34998626667073579"/>
      </top>
      <bottom style="thin">
        <color theme="0" tint="-0.34998626667073579"/>
      </bottom>
      <diagonal/>
    </border>
  </borders>
  <cellStyleXfs count="2">
    <xf numFmtId="0" fontId="0" fillId="0" borderId="0"/>
    <xf numFmtId="0" fontId="1" fillId="2" borderId="0" applyNumberFormat="0" applyFill="0" applyBorder="0">
      <alignment vertical="top"/>
    </xf>
  </cellStyleXfs>
  <cellXfs count="81">
    <xf numFmtId="0" fontId="0" fillId="0" borderId="0" xfId="0"/>
    <xf numFmtId="0" fontId="0" fillId="3" borderId="0" xfId="0" applyFill="1"/>
    <xf numFmtId="0" fontId="2" fillId="3" borderId="0" xfId="0" applyFont="1" applyFill="1" applyAlignment="1">
      <alignment horizontal="center" vertical="center"/>
    </xf>
    <xf numFmtId="0" fontId="0" fillId="3" borderId="0" xfId="0" applyFill="1" applyAlignment="1">
      <alignment horizontal="center"/>
    </xf>
    <xf numFmtId="0" fontId="0" fillId="3" borderId="0" xfId="0" applyFill="1" applyAlignment="1">
      <alignment horizontal="center" vertical="center"/>
    </xf>
    <xf numFmtId="0" fontId="3" fillId="3" borderId="0" xfId="0" applyFont="1" applyFill="1" applyAlignment="1">
      <alignment horizontal="right" vertical="center"/>
    </xf>
    <xf numFmtId="0" fontId="4" fillId="3" borderId="0" xfId="0" applyFont="1" applyFill="1" applyAlignment="1">
      <alignment horizontal="center" vertical="center"/>
    </xf>
    <xf numFmtId="0" fontId="5" fillId="3" borderId="1" xfId="0" applyFont="1" applyFill="1" applyBorder="1" applyAlignment="1">
      <alignment horizontal="center" vertical="center"/>
    </xf>
    <xf numFmtId="0" fontId="0" fillId="3" borderId="2" xfId="0" applyFill="1" applyBorder="1" applyAlignment="1">
      <alignment horizontal="center" vertical="center"/>
    </xf>
    <xf numFmtId="0" fontId="3" fillId="3" borderId="2" xfId="0" applyFont="1" applyFill="1" applyBorder="1" applyAlignment="1">
      <alignment horizontal="right" vertical="center"/>
    </xf>
    <xf numFmtId="0" fontId="2"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0" fillId="3" borderId="7" xfId="0" applyFill="1" applyBorder="1" applyAlignment="1">
      <alignment horizontal="center" vertical="center"/>
    </xf>
    <xf numFmtId="0" fontId="10" fillId="3" borderId="0" xfId="0" applyFont="1" applyFill="1" applyAlignment="1">
      <alignment vertical="center"/>
    </xf>
    <xf numFmtId="0" fontId="12" fillId="4" borderId="11" xfId="0" applyFont="1" applyFill="1" applyBorder="1" applyAlignment="1">
      <alignment horizontal="center" vertical="center"/>
    </xf>
    <xf numFmtId="0" fontId="10" fillId="3" borderId="0" xfId="0" applyFont="1" applyFill="1" applyAlignment="1">
      <alignment horizontal="center" vertical="center"/>
    </xf>
    <xf numFmtId="0" fontId="13" fillId="3" borderId="0" xfId="0" applyFont="1" applyFill="1" applyAlignment="1">
      <alignment horizontal="right" vertical="center"/>
    </xf>
    <xf numFmtId="0" fontId="14" fillId="3" borderId="0" xfId="0" applyFont="1" applyFill="1" applyAlignment="1">
      <alignment horizontal="center" vertical="center"/>
    </xf>
    <xf numFmtId="0" fontId="2" fillId="3" borderId="12" xfId="0" applyFont="1" applyFill="1" applyBorder="1" applyAlignment="1">
      <alignment vertical="center"/>
    </xf>
    <xf numFmtId="0" fontId="0" fillId="3" borderId="12" xfId="0" applyFill="1" applyBorder="1" applyAlignment="1">
      <alignment vertical="center" wrapText="1"/>
    </xf>
    <xf numFmtId="0" fontId="15" fillId="3" borderId="13" xfId="1" applyFont="1" applyFill="1" applyBorder="1" applyAlignment="1">
      <alignment horizontal="center" vertical="center" wrapText="1"/>
    </xf>
    <xf numFmtId="0" fontId="2" fillId="6" borderId="14" xfId="0" applyFont="1" applyFill="1" applyBorder="1" applyAlignment="1">
      <alignment horizontal="center" vertical="center"/>
    </xf>
    <xf numFmtId="0" fontId="16" fillId="6" borderId="14" xfId="0" applyFont="1" applyFill="1" applyBorder="1" applyAlignment="1">
      <alignment wrapText="1"/>
    </xf>
    <xf numFmtId="0" fontId="0" fillId="7" borderId="15" xfId="0" applyFill="1" applyBorder="1" applyAlignment="1">
      <alignment horizontal="center"/>
    </xf>
    <xf numFmtId="0" fontId="17" fillId="3" borderId="0" xfId="0" applyFont="1" applyFill="1" applyAlignment="1">
      <alignment horizontal="right" vertical="center"/>
    </xf>
    <xf numFmtId="0" fontId="2" fillId="3" borderId="16" xfId="0" applyFont="1" applyFill="1" applyBorder="1" applyAlignment="1">
      <alignment horizontal="left" vertical="center" wrapText="1"/>
    </xf>
    <xf numFmtId="0" fontId="0" fillId="3" borderId="12" xfId="0" applyFill="1" applyBorder="1" applyAlignment="1">
      <alignment wrapText="1"/>
    </xf>
    <xf numFmtId="0" fontId="0" fillId="7" borderId="14" xfId="0" applyFill="1" applyBorder="1" applyAlignment="1">
      <alignment horizontal="center"/>
    </xf>
    <xf numFmtId="0" fontId="19" fillId="3" borderId="0" xfId="0" applyFont="1" applyFill="1"/>
    <xf numFmtId="0" fontId="2" fillId="3" borderId="16" xfId="0" applyFont="1" applyFill="1" applyBorder="1"/>
    <xf numFmtId="0" fontId="0" fillId="3" borderId="17" xfId="0" applyFill="1" applyBorder="1" applyAlignment="1">
      <alignment wrapText="1"/>
    </xf>
    <xf numFmtId="0" fontId="5" fillId="3" borderId="10" xfId="0" applyFont="1" applyFill="1" applyBorder="1" applyAlignment="1">
      <alignment horizontal="center" vertical="center"/>
    </xf>
    <xf numFmtId="0" fontId="20" fillId="3" borderId="10" xfId="0" applyFont="1" applyFill="1" applyBorder="1"/>
    <xf numFmtId="0" fontId="20" fillId="3" borderId="10" xfId="0" applyFont="1" applyFill="1" applyBorder="1" applyAlignment="1">
      <alignment horizontal="center"/>
    </xf>
    <xf numFmtId="0" fontId="0" fillId="3" borderId="19" xfId="0" applyFill="1" applyBorder="1"/>
    <xf numFmtId="0" fontId="0" fillId="3" borderId="18" xfId="0" applyFill="1" applyBorder="1"/>
    <xf numFmtId="0" fontId="0" fillId="3" borderId="20" xfId="0" applyFill="1" applyBorder="1"/>
    <xf numFmtId="0" fontId="21" fillId="3" borderId="0" xfId="0" applyFont="1" applyFill="1" applyAlignment="1">
      <alignment horizontal="right" vertical="center"/>
    </xf>
    <xf numFmtId="0" fontId="10" fillId="3" borderId="18" xfId="0" applyFont="1" applyFill="1" applyBorder="1" applyAlignment="1">
      <alignment vertical="center"/>
    </xf>
    <xf numFmtId="0" fontId="22" fillId="3" borderId="18" xfId="0" applyFont="1" applyFill="1" applyBorder="1" applyAlignment="1">
      <alignment vertical="center"/>
    </xf>
    <xf numFmtId="0" fontId="0" fillId="6" borderId="14" xfId="0" applyFill="1" applyBorder="1"/>
    <xf numFmtId="0" fontId="0" fillId="3" borderId="21" xfId="0" applyFill="1" applyBorder="1"/>
    <xf numFmtId="0" fontId="0" fillId="3" borderId="22" xfId="0" applyFill="1" applyBorder="1"/>
    <xf numFmtId="0" fontId="23" fillId="3" borderId="0" xfId="0" applyFont="1" applyFill="1"/>
    <xf numFmtId="0" fontId="24" fillId="3" borderId="0" xfId="0" applyFont="1" applyFill="1" applyAlignment="1">
      <alignment vertical="center"/>
    </xf>
    <xf numFmtId="0" fontId="0" fillId="3" borderId="0" xfId="0" applyFill="1" applyAlignment="1">
      <alignment wrapText="1"/>
    </xf>
    <xf numFmtId="0" fontId="1" fillId="3" borderId="0" xfId="0" applyFont="1" applyFill="1" applyAlignment="1">
      <alignment horizontal="center" vertical="center"/>
    </xf>
    <xf numFmtId="0" fontId="2" fillId="3" borderId="12" xfId="0" applyFont="1" applyFill="1" applyBorder="1" applyAlignment="1">
      <alignment horizontal="left" vertical="center"/>
    </xf>
    <xf numFmtId="0" fontId="25" fillId="3" borderId="0" xfId="0" applyFont="1" applyFill="1"/>
    <xf numFmtId="0" fontId="0" fillId="0" borderId="23" xfId="0" applyBorder="1" applyAlignment="1">
      <alignment vertical="top" wrapText="1"/>
    </xf>
    <xf numFmtId="0" fontId="0" fillId="0" borderId="13" xfId="0" applyBorder="1" applyAlignment="1">
      <alignment vertical="top" wrapText="1"/>
    </xf>
    <xf numFmtId="0" fontId="2" fillId="3" borderId="26" xfId="0" applyFont="1" applyFill="1" applyBorder="1" applyAlignment="1">
      <alignment horizontal="left" vertical="center" wrapText="1"/>
    </xf>
    <xf numFmtId="0" fontId="0" fillId="3" borderId="27" xfId="0" applyFill="1" applyBorder="1" applyAlignment="1">
      <alignment vertical="center" wrapText="1"/>
    </xf>
    <xf numFmtId="0" fontId="1" fillId="0" borderId="11" xfId="0" applyFont="1" applyBorder="1" applyAlignment="1">
      <alignment horizontal="center" vertical="center" wrapText="1"/>
    </xf>
    <xf numFmtId="0" fontId="2" fillId="3" borderId="11" xfId="0" applyFont="1" applyFill="1" applyBorder="1" applyAlignment="1">
      <alignment vertical="center"/>
    </xf>
    <xf numFmtId="0" fontId="0" fillId="0" borderId="11" xfId="0" applyBorder="1" applyAlignment="1">
      <alignment vertical="top" wrapText="1"/>
    </xf>
    <xf numFmtId="0" fontId="1" fillId="3" borderId="11" xfId="0" applyFont="1" applyFill="1" applyBorder="1" applyAlignment="1">
      <alignment horizontal="center" vertical="center"/>
    </xf>
    <xf numFmtId="0" fontId="2" fillId="0" borderId="0" xfId="0" applyFont="1"/>
    <xf numFmtId="0" fontId="0" fillId="0" borderId="0" xfId="0" applyAlignment="1">
      <alignment vertical="top" wrapText="1"/>
    </xf>
    <xf numFmtId="0" fontId="0" fillId="0" borderId="0" xfId="0" applyAlignment="1">
      <alignment vertical="top"/>
    </xf>
    <xf numFmtId="0" fontId="0" fillId="0" borderId="0" xfId="0" applyAlignment="1">
      <alignment wrapText="1"/>
    </xf>
    <xf numFmtId="0" fontId="1" fillId="0" borderId="0" xfId="1" applyFont="1" applyFill="1" applyAlignment="1">
      <alignment vertical="top"/>
    </xf>
    <xf numFmtId="0" fontId="1" fillId="3" borderId="12" xfId="1" applyFill="1" applyBorder="1" applyAlignment="1">
      <alignment horizontal="center" vertical="center"/>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8" fillId="3" borderId="0" xfId="0" applyFont="1" applyFill="1" applyAlignment="1">
      <alignment horizontal="center" vertical="center"/>
    </xf>
    <xf numFmtId="0" fontId="2" fillId="3" borderId="12" xfId="0" applyFont="1" applyFill="1" applyBorder="1" applyAlignment="1">
      <alignment horizontal="left"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3" borderId="16"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18" xfId="0" applyFont="1" applyFill="1" applyBorder="1" applyAlignment="1">
      <alignment horizontal="center" vertical="center"/>
    </xf>
    <xf numFmtId="0" fontId="2" fillId="3" borderId="2"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7" xfId="0" applyFont="1" applyFill="1" applyBorder="1" applyAlignment="1">
      <alignment horizontal="left" vertical="center" wrapText="1"/>
    </xf>
    <xf numFmtId="0" fontId="6" fillId="4" borderId="3" xfId="0" applyFont="1" applyFill="1" applyBorder="1" applyAlignment="1">
      <alignment horizontal="center" wrapText="1"/>
    </xf>
    <xf numFmtId="0" fontId="6" fillId="4" borderId="5" xfId="0" applyFont="1" applyFill="1" applyBorder="1" applyAlignment="1">
      <alignment horizontal="center" wrapText="1"/>
    </xf>
    <xf numFmtId="0" fontId="7" fillId="3" borderId="0" xfId="0" applyFont="1" applyFill="1" applyAlignment="1">
      <alignment horizontal="center" vertical="center"/>
    </xf>
    <xf numFmtId="0" fontId="8" fillId="3" borderId="0" xfId="0" applyFont="1" applyFill="1" applyAlignment="1">
      <alignment horizontal="center" vertical="center"/>
    </xf>
    <xf numFmtId="0" fontId="9" fillId="4" borderId="5" xfId="0" applyFont="1" applyFill="1" applyBorder="1" applyAlignment="1">
      <alignment horizontal="center" vertical="center" wrapText="1"/>
    </xf>
    <xf numFmtId="0" fontId="9" fillId="4" borderId="8" xfId="0" applyFont="1" applyFill="1" applyBorder="1" applyAlignment="1">
      <alignment horizontal="center" vertical="center" wrapText="1"/>
    </xf>
  </cellXfs>
  <cellStyles count="2">
    <cellStyle name="Hyperlink" xfId="1" builtinId="8"/>
    <cellStyle name="Normal" xfId="0" builtinId="0"/>
  </cellStyles>
  <dxfs count="1">
    <dxf>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onlinezugangsgesetz.de/Webs/OZG/DE/umsetzung/ozg-infrastruktur/nutzerkonten/nutzerkonten-node.html" TargetMode="External"/><Relationship Id="rId7" Type="http://schemas.openxmlformats.org/officeDocument/2006/relationships/hyperlink" Target="https://www.bsi.bund.de/SharedDocs/Downloads/DE/BSI/Grundschutz/BSI_Standards/standard_200_2.html;jsessionid=52EF8C0FEDC051F434EB73BB03165752.internet082?nn=128640" TargetMode="External"/><Relationship Id="rId2" Type="http://schemas.openxmlformats.org/officeDocument/2006/relationships/hyperlink" Target="https://fimportal.de/glossar" TargetMode="External"/><Relationship Id="rId1" Type="http://schemas.openxmlformats.org/officeDocument/2006/relationships/hyperlink" Target="https://fimportal.de/ueber-fim" TargetMode="External"/><Relationship Id="rId6" Type="http://schemas.openxmlformats.org/officeDocument/2006/relationships/hyperlink" Target="https://www.onlinezugangsgesetz.de/SharedDocs/downloads/Webs/OZG/DE/integrationsleitfaden-bund.pdf?__blob=publicationFile&amp;v=7" TargetMode="External"/><Relationship Id="rId5" Type="http://schemas.openxmlformats.org/officeDocument/2006/relationships/hyperlink" Target="https://www.barrierefreies-webdesign.de/richtlinien/wcag-2.1/erfolgskriterien/" TargetMode="External"/><Relationship Id="rId4" Type="http://schemas.openxmlformats.org/officeDocument/2006/relationships/hyperlink" Target="https://eur-lex.europa.eu/legal-content/DE/TXT/?uri=celex%3A32014R0910"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epaybl.d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K50"/>
  <sheetViews>
    <sheetView zoomScaleNormal="100" workbookViewId="0">
      <pane ySplit="5" topLeftCell="A6" activePane="bottomLeft" state="frozen"/>
      <selection activeCell="C46" sqref="C46"/>
      <selection pane="bottomLeft" activeCell="A13" sqref="A13"/>
    </sheetView>
  </sheetViews>
  <sheetFormatPr defaultColWidth="11.42578125" defaultRowHeight="15" x14ac:dyDescent="0.25"/>
  <cols>
    <col min="1" max="1" width="3.7109375" style="2" bestFit="1" customWidth="1"/>
    <col min="2" max="2" width="84.28515625" style="1" bestFit="1" customWidth="1"/>
    <col min="3" max="3" width="26.42578125" style="3" bestFit="1" customWidth="1"/>
    <col min="4" max="4" width="7.5703125" style="4" hidden="1" bestFit="1" customWidth="1"/>
    <col min="5" max="5" width="6.5703125" style="5" bestFit="1" customWidth="1"/>
    <col min="6" max="6" width="1.7109375" style="6" bestFit="1" customWidth="1"/>
    <col min="7" max="7" width="2.7109375" style="1" bestFit="1" customWidth="1"/>
    <col min="8" max="8" width="1.7109375" style="1" bestFit="1" customWidth="1"/>
    <col min="9" max="9" width="30.7109375" style="1" bestFit="1" customWidth="1"/>
    <col min="10" max="10" width="63" style="1" bestFit="1" customWidth="1"/>
    <col min="11" max="11" width="24.5703125" style="1" bestFit="1" customWidth="1"/>
    <col min="12" max="12" width="11.42578125" style="1" bestFit="1"/>
    <col min="13" max="16384" width="11.42578125" style="1"/>
  </cols>
  <sheetData>
    <row r="1" spans="1:11" ht="15" customHeight="1" x14ac:dyDescent="0.25">
      <c r="A1" s="7"/>
      <c r="B1" s="72" t="s">
        <v>0</v>
      </c>
      <c r="C1" s="75" t="s">
        <v>1</v>
      </c>
      <c r="D1" s="8"/>
      <c r="E1" s="9"/>
      <c r="F1" s="77"/>
      <c r="G1" s="78"/>
      <c r="H1" s="78"/>
    </row>
    <row r="2" spans="1:11" ht="15" customHeight="1" x14ac:dyDescent="0.25">
      <c r="A2" s="10"/>
      <c r="B2" s="73"/>
      <c r="C2" s="76"/>
      <c r="F2" s="77"/>
      <c r="G2" s="78"/>
      <c r="H2" s="78"/>
    </row>
    <row r="3" spans="1:11" ht="15" customHeight="1" x14ac:dyDescent="0.25">
      <c r="A3" s="10"/>
      <c r="B3" s="73"/>
      <c r="C3" s="79">
        <f>IF(AND(E11=1,E17=1,E22=1,E26=1,E30=1,E36=1,E40=1,E44=1,E48=1,E49="",E50=""),MIN(D1:D50),"-")</f>
        <v>2</v>
      </c>
      <c r="F3" s="77"/>
      <c r="G3" s="78"/>
      <c r="H3" s="78"/>
    </row>
    <row r="4" spans="1:11" ht="15" customHeight="1" x14ac:dyDescent="0.25">
      <c r="A4" s="10"/>
      <c r="B4" s="73"/>
      <c r="C4" s="79"/>
      <c r="F4" s="77"/>
      <c r="G4" s="78"/>
      <c r="H4" s="78"/>
    </row>
    <row r="5" spans="1:11" ht="66" customHeight="1" x14ac:dyDescent="0.25">
      <c r="A5" s="11"/>
      <c r="B5" s="74"/>
      <c r="C5" s="80"/>
      <c r="D5" s="12"/>
      <c r="F5" s="77"/>
      <c r="G5" s="78"/>
      <c r="H5" s="78"/>
      <c r="I5" s="1" t="s">
        <v>2</v>
      </c>
      <c r="J5" s="1" t="s">
        <v>3</v>
      </c>
      <c r="K5" s="1" t="s">
        <v>4</v>
      </c>
    </row>
    <row r="7" spans="1:11" s="13" customFormat="1" ht="72" customHeight="1" x14ac:dyDescent="0.25">
      <c r="A7" s="63" t="s">
        <v>5</v>
      </c>
      <c r="B7" s="64"/>
      <c r="C7" s="14" t="str">
        <f>IF(C8&lt;&gt;"",CONCATENATE("Reifegrad ",MIN(D8:D9)),"-")</f>
        <v>Reifegrad 2</v>
      </c>
      <c r="D7" s="15"/>
      <c r="E7" s="16"/>
      <c r="F7" s="17"/>
      <c r="I7" s="18" t="s">
        <v>6</v>
      </c>
      <c r="J7" s="19" t="s">
        <v>7</v>
      </c>
      <c r="K7" s="20" t="s">
        <v>8</v>
      </c>
    </row>
    <row r="8" spans="1:11" ht="105" x14ac:dyDescent="0.25">
      <c r="A8" s="21">
        <v>1</v>
      </c>
      <c r="B8" s="22" t="s">
        <v>9</v>
      </c>
      <c r="C8" s="23" t="s">
        <v>10</v>
      </c>
      <c r="D8" s="4" t="b">
        <f>IF(C8="Ja",4)</f>
        <v>0</v>
      </c>
      <c r="E8" s="24" t="str">
        <f>IF(C8&lt;&gt;"","","←")</f>
        <v/>
      </c>
      <c r="F8" s="65"/>
      <c r="I8" s="25" t="s">
        <v>11</v>
      </c>
      <c r="J8" s="26" t="s">
        <v>87</v>
      </c>
      <c r="K8" s="69" t="s">
        <v>12</v>
      </c>
    </row>
    <row r="9" spans="1:11" ht="99.75" customHeight="1" x14ac:dyDescent="0.25">
      <c r="A9" s="21">
        <v>2</v>
      </c>
      <c r="B9" s="22" t="s">
        <v>13</v>
      </c>
      <c r="C9" s="27" t="s">
        <v>14</v>
      </c>
      <c r="D9" s="4">
        <f>IF(C8="Nein",(IF(C9="Ja",2,0)))</f>
        <v>2</v>
      </c>
      <c r="E9" s="24" t="str">
        <f>IF(AND(C8="Nein",C9=""),"←","")</f>
        <v/>
      </c>
      <c r="F9" s="65"/>
      <c r="G9" s="28"/>
      <c r="I9" s="29" t="s">
        <v>15</v>
      </c>
      <c r="J9" s="30" t="s">
        <v>16</v>
      </c>
      <c r="K9" s="71"/>
    </row>
    <row r="10" spans="1:11" ht="15" customHeight="1" x14ac:dyDescent="0.25">
      <c r="A10" s="31"/>
      <c r="B10" s="32"/>
      <c r="C10" s="33"/>
      <c r="I10" s="34"/>
      <c r="J10" s="35"/>
      <c r="K10" s="36"/>
    </row>
    <row r="11" spans="1:11" s="13" customFormat="1" ht="20.25" customHeight="1" x14ac:dyDescent="0.25">
      <c r="A11" s="63" t="s">
        <v>17</v>
      </c>
      <c r="B11" s="64"/>
      <c r="C11" s="14" t="str">
        <f>IF(E17=1,CONCATENATE("Reifegrad ",MIN(D12:D15)),"-")</f>
        <v>Reifegrad 3</v>
      </c>
      <c r="D11" s="15"/>
      <c r="E11" s="37">
        <f>IF(AND(E8="",E9=""),1,"")</f>
        <v>1</v>
      </c>
      <c r="F11" s="17"/>
      <c r="I11" s="38"/>
      <c r="K11" s="39"/>
    </row>
    <row r="12" spans="1:11" ht="18.75" customHeight="1" x14ac:dyDescent="0.25">
      <c r="A12" s="21">
        <v>1</v>
      </c>
      <c r="B12" s="40" t="s">
        <v>18</v>
      </c>
      <c r="C12" s="27" t="s">
        <v>14</v>
      </c>
      <c r="E12" s="24" t="str">
        <f>IF(AND(E11=1,C12=""),"←","")</f>
        <v/>
      </c>
      <c r="F12" s="65"/>
      <c r="I12" s="35"/>
      <c r="K12" s="35"/>
    </row>
    <row r="13" spans="1:11" ht="30" x14ac:dyDescent="0.25">
      <c r="A13" s="21">
        <v>2</v>
      </c>
      <c r="B13" s="22" t="s">
        <v>19</v>
      </c>
      <c r="C13" s="27" t="s">
        <v>10</v>
      </c>
      <c r="D13" s="4">
        <f>IF(C12="Ja",(IF(C13="Nein",3)))</f>
        <v>3</v>
      </c>
      <c r="E13" s="24" t="str">
        <f>IF(AND(E11=1,C12="Ja",C13=""),"←","")</f>
        <v/>
      </c>
      <c r="F13" s="65"/>
      <c r="I13" s="35"/>
      <c r="K13" s="35"/>
    </row>
    <row r="14" spans="1:11" ht="45" x14ac:dyDescent="0.25">
      <c r="A14" s="21">
        <v>3</v>
      </c>
      <c r="B14" s="22" t="s">
        <v>20</v>
      </c>
      <c r="C14" s="27" t="s">
        <v>10</v>
      </c>
      <c r="D14" s="4" t="b">
        <f>IF(C12="Ja",(IF(C13="Ja",(IF(C14="Ja",4,(IF(C14="Nein",3)))))))</f>
        <v>0</v>
      </c>
      <c r="E14" s="24" t="str">
        <f>IF(AND(E11=1,C12="Ja",C13="Ja",C14=""),"←","")</f>
        <v/>
      </c>
      <c r="F14" s="65"/>
      <c r="I14" s="35"/>
      <c r="K14" s="35"/>
    </row>
    <row r="15" spans="1:11" ht="15" customHeight="1" x14ac:dyDescent="0.25">
      <c r="A15" s="21">
        <v>4</v>
      </c>
      <c r="B15" s="40" t="s">
        <v>21</v>
      </c>
      <c r="C15" s="27" t="s">
        <v>22</v>
      </c>
      <c r="D15" s="4" t="b">
        <f>IF(C12="Nein",(IF(C15="Ja, online ausfüllbar",2,(IF(C15="Ja, als Download",1,(IF(C15="Nein",0)))))))</f>
        <v>0</v>
      </c>
      <c r="E15" s="24" t="str">
        <f>IF(AND(E11=1,C12="Nein",C15=""),"←","")</f>
        <v/>
      </c>
      <c r="F15" s="65"/>
      <c r="I15" s="41"/>
      <c r="J15" s="42"/>
      <c r="K15" s="41"/>
    </row>
    <row r="16" spans="1:11" ht="15" customHeight="1" x14ac:dyDescent="0.25">
      <c r="A16" s="31"/>
      <c r="B16" s="32"/>
      <c r="C16" s="33"/>
    </row>
    <row r="17" spans="1:11" s="13" customFormat="1" ht="161.25" customHeight="1" x14ac:dyDescent="0.25">
      <c r="A17" s="63" t="s">
        <v>23</v>
      </c>
      <c r="B17" s="64"/>
      <c r="C17" s="14" t="str">
        <f>IF(AND(E22=1,C18&lt;&gt;"Nein"),CONCATENATE("Reifegrad ",MIN(D18:D20)),"-")</f>
        <v>Reifegrad 4</v>
      </c>
      <c r="D17" s="15"/>
      <c r="E17" s="37">
        <f>IF(AND(E11=1,E12="",E13="",E14="",E15=""),1,"")</f>
        <v>1</v>
      </c>
      <c r="F17" s="17"/>
      <c r="I17" s="18" t="s">
        <v>24</v>
      </c>
      <c r="J17" s="19" t="s">
        <v>88</v>
      </c>
      <c r="K17" s="62" t="s">
        <v>89</v>
      </c>
    </row>
    <row r="18" spans="1:11" ht="59.25" customHeight="1" x14ac:dyDescent="0.3">
      <c r="A18" s="21">
        <v>1</v>
      </c>
      <c r="B18" s="40" t="s">
        <v>25</v>
      </c>
      <c r="C18" s="27" t="s">
        <v>14</v>
      </c>
      <c r="E18" s="24" t="str">
        <f>IF(AND(E11=1,E17=1,C18=""),"←","")</f>
        <v/>
      </c>
      <c r="F18" s="65"/>
      <c r="H18" s="43"/>
      <c r="I18" s="44"/>
      <c r="J18" s="45"/>
      <c r="K18" s="46"/>
    </row>
    <row r="19" spans="1:11" ht="15" customHeight="1" x14ac:dyDescent="0.25">
      <c r="A19" s="21">
        <v>2</v>
      </c>
      <c r="B19" s="40" t="s">
        <v>26</v>
      </c>
      <c r="C19" s="27" t="s">
        <v>14</v>
      </c>
      <c r="D19" s="4" t="b">
        <f>IF(C18="Ja",(IF(C19="Nein",1)))</f>
        <v>0</v>
      </c>
      <c r="E19" s="24" t="str">
        <f>IF(AND(E11=1,E17=1,C18="Ja",C19=""),"←","")</f>
        <v/>
      </c>
      <c r="F19" s="65"/>
      <c r="G19" s="28"/>
    </row>
    <row r="20" spans="1:11" ht="15" customHeight="1" x14ac:dyDescent="0.25">
      <c r="A20" s="21">
        <v>3</v>
      </c>
      <c r="B20" s="40" t="s">
        <v>27</v>
      </c>
      <c r="C20" s="27" t="s">
        <v>14</v>
      </c>
      <c r="D20" s="4">
        <f>IF(C18="Ja",(IF(C19="Ja",(IF(C20="Ja",4,(IF(C20="Nein",3)))))))</f>
        <v>4</v>
      </c>
      <c r="E20" s="24" t="str">
        <f>IF(AND(E11=1,E17=1,C18="Ja",C19="Ja",C20=""),"←","")</f>
        <v/>
      </c>
      <c r="F20" s="65"/>
    </row>
    <row r="21" spans="1:11" ht="15" customHeight="1" x14ac:dyDescent="0.25">
      <c r="A21" s="31"/>
      <c r="B21" s="32"/>
      <c r="C21" s="33"/>
    </row>
    <row r="22" spans="1:11" s="13" customFormat="1" ht="144" customHeight="1" x14ac:dyDescent="0.25">
      <c r="A22" s="63" t="s">
        <v>28</v>
      </c>
      <c r="B22" s="64"/>
      <c r="C22" s="14" t="str">
        <f>IF(AND(E26=1,C23&lt;&gt;"Nein"),CONCATENATE("Reifegrad ",MIN(D23:D24)),"-")</f>
        <v>Reifegrad 2</v>
      </c>
      <c r="D22" s="15"/>
      <c r="E22" s="37">
        <f>IF(AND(E11=1,E17=1,E18="",E19="",E20=""),1,"")</f>
        <v>1</v>
      </c>
      <c r="F22" s="17"/>
      <c r="I22" s="18" t="s">
        <v>29</v>
      </c>
      <c r="J22" s="19" t="s">
        <v>30</v>
      </c>
      <c r="K22" s="69" t="s">
        <v>31</v>
      </c>
    </row>
    <row r="23" spans="1:11" ht="123.75" customHeight="1" x14ac:dyDescent="0.25">
      <c r="A23" s="21">
        <v>1</v>
      </c>
      <c r="B23" s="40" t="s">
        <v>32</v>
      </c>
      <c r="C23" s="27" t="s">
        <v>14</v>
      </c>
      <c r="E23" s="24" t="str">
        <f>IF(AND(E11=1,E17=1,E22=1,C23=""),"←","")</f>
        <v/>
      </c>
      <c r="F23" s="65"/>
      <c r="I23" s="47" t="s">
        <v>33</v>
      </c>
      <c r="J23" s="19" t="s">
        <v>34</v>
      </c>
      <c r="K23" s="70"/>
    </row>
    <row r="24" spans="1:11" ht="15" customHeight="1" x14ac:dyDescent="0.25">
      <c r="A24" s="21">
        <v>2</v>
      </c>
      <c r="B24" s="40" t="s">
        <v>35</v>
      </c>
      <c r="C24" s="27" t="s">
        <v>10</v>
      </c>
      <c r="D24" s="4">
        <f>IF(C23="Ja",(IF(C24="Ja",4,(IF(C24="Nein",2)))))</f>
        <v>2</v>
      </c>
      <c r="E24" s="24" t="str">
        <f>IF(AND(E11=1,E17=1,E22=1,C23="Ja",C24=""),"←","")</f>
        <v/>
      </c>
      <c r="F24" s="65"/>
      <c r="G24" s="28"/>
    </row>
    <row r="25" spans="1:11" ht="15" customHeight="1" x14ac:dyDescent="0.25">
      <c r="A25" s="31"/>
      <c r="B25" s="32"/>
      <c r="C25" s="33"/>
    </row>
    <row r="26" spans="1:11" s="13" customFormat="1" ht="20.25" customHeight="1" x14ac:dyDescent="0.25">
      <c r="A26" s="63" t="s">
        <v>36</v>
      </c>
      <c r="B26" s="64"/>
      <c r="C26" s="14" t="str">
        <f>IF(AND(E30=1,C27&lt;&gt;"Nein"),CONCATENATE("Reifegrad ",MIN(D27:D28)),"-")</f>
        <v>-</v>
      </c>
      <c r="D26" s="15"/>
      <c r="E26" s="37">
        <f>IF(AND(E11=1,E17=1,E22=1,E23="",E24=""),1,"")</f>
        <v>1</v>
      </c>
      <c r="F26" s="17"/>
    </row>
    <row r="27" spans="1:11" ht="15" customHeight="1" x14ac:dyDescent="0.25">
      <c r="A27" s="21">
        <v>1</v>
      </c>
      <c r="B27" s="40" t="s">
        <v>37</v>
      </c>
      <c r="C27" s="27" t="s">
        <v>10</v>
      </c>
      <c r="E27" s="24" t="str">
        <f>IF(AND(E11=1,E17=1,E22=1,E26=1,C27=""),"←","")</f>
        <v/>
      </c>
      <c r="F27" s="65"/>
    </row>
    <row r="28" spans="1:11" ht="15" customHeight="1" x14ac:dyDescent="0.25">
      <c r="A28" s="21">
        <v>2</v>
      </c>
      <c r="B28" s="40" t="s">
        <v>38</v>
      </c>
      <c r="C28" s="27"/>
      <c r="D28" s="4" t="b">
        <f>IF(C27="Ja",(IF(C28="Ja",4,(IF(C28="Nein",2)))))</f>
        <v>0</v>
      </c>
      <c r="E28" s="24" t="str">
        <f>IF(AND(E11=1,E17=1,E22=1,E26=1,C27="Ja",C28=""),"←","")</f>
        <v/>
      </c>
      <c r="F28" s="65"/>
      <c r="G28" s="28"/>
    </row>
    <row r="29" spans="1:11" x14ac:dyDescent="0.25">
      <c r="A29" s="31"/>
      <c r="B29" s="32"/>
      <c r="C29" s="33"/>
    </row>
    <row r="30" spans="1:11" s="13" customFormat="1" ht="20.25" customHeight="1" x14ac:dyDescent="0.25">
      <c r="A30" s="63" t="s">
        <v>39</v>
      </c>
      <c r="B30" s="64"/>
      <c r="C30" s="14" t="str">
        <f>IF(AND(E36=1,C31&lt;&gt;"Nein"),CONCATENATE("Reifegrad ",MIN(D31:D34)),"-")</f>
        <v>Reifegrad 3</v>
      </c>
      <c r="D30" s="15"/>
      <c r="E30" s="37">
        <f>IF(AND(E11=1,E17=1,E22=1,E26=1,E27="",E28=""),1,"")</f>
        <v>1</v>
      </c>
      <c r="F30" s="17"/>
    </row>
    <row r="31" spans="1:11" ht="30" x14ac:dyDescent="0.25">
      <c r="A31" s="21">
        <v>1</v>
      </c>
      <c r="B31" s="22" t="s">
        <v>40</v>
      </c>
      <c r="C31" s="27" t="s">
        <v>14</v>
      </c>
      <c r="E31" s="24" t="str">
        <f>IF(AND(E11=1,E17=1,E22=1,E26=1,E30=1,C31=""),"←","")</f>
        <v/>
      </c>
      <c r="F31" s="65"/>
    </row>
    <row r="32" spans="1:11" ht="15" customHeight="1" x14ac:dyDescent="0.25">
      <c r="A32" s="21">
        <v>2</v>
      </c>
      <c r="B32" s="40" t="s">
        <v>41</v>
      </c>
      <c r="C32" s="27" t="s">
        <v>14</v>
      </c>
      <c r="D32" s="4" t="b">
        <f>IF(C31="Ja",(IF(C32="Nein",1)))</f>
        <v>0</v>
      </c>
      <c r="E32" s="24" t="str">
        <f>IF(AND(E11=1,E17=1,E22=1,E26=1,E30=1,C31="Ja",C32=""),"←","")</f>
        <v/>
      </c>
      <c r="F32" s="65"/>
      <c r="G32" s="48"/>
    </row>
    <row r="33" spans="1:11" ht="15" customHeight="1" x14ac:dyDescent="0.25">
      <c r="A33" s="21">
        <v>3</v>
      </c>
      <c r="B33" s="40" t="s">
        <v>42</v>
      </c>
      <c r="C33" s="27" t="s">
        <v>14</v>
      </c>
      <c r="D33" s="4" t="b">
        <f>IF(C31="ja",(IF(C32="Ja",(IF(C33="Nein",2)))))</f>
        <v>0</v>
      </c>
      <c r="E33" s="24" t="str">
        <f>IF(AND(E11=1,E17=1,E22=1,E26=1,E30=1,C31="Ja",C32="Ja",C33=""),"←","")</f>
        <v/>
      </c>
      <c r="F33" s="65"/>
    </row>
    <row r="34" spans="1:11" ht="30" customHeight="1" x14ac:dyDescent="0.25">
      <c r="A34" s="21">
        <v>4</v>
      </c>
      <c r="B34" s="22" t="s">
        <v>43</v>
      </c>
      <c r="C34" s="27" t="s">
        <v>10</v>
      </c>
      <c r="D34" s="4">
        <f>IF(C31="Ja",(IF(C32="ja",(IF(C33="Ja",(IF(C34="Nein",3,(IF(C34="Ja",4)))))))))</f>
        <v>3</v>
      </c>
      <c r="E34" s="24" t="str">
        <f>IF(AND(E11=1,E17=1,E22=1,E26=1,E30=1,C31="Ja",C32="Ja",C33="Ja",C34=""),"←","")</f>
        <v/>
      </c>
      <c r="F34" s="65"/>
    </row>
    <row r="35" spans="1:11" ht="15" customHeight="1" x14ac:dyDescent="0.25">
      <c r="A35" s="31"/>
      <c r="B35" s="32"/>
      <c r="C35" s="33"/>
    </row>
    <row r="36" spans="1:11" s="13" customFormat="1" ht="55.5" customHeight="1" x14ac:dyDescent="0.25">
      <c r="A36" s="63" t="s">
        <v>44</v>
      </c>
      <c r="B36" s="64"/>
      <c r="C36" s="14" t="str">
        <f>IF(E40=1,CONCATENATE("Reifegrad ",MIN(D37:D38)),"-")</f>
        <v>Reifegrad 2</v>
      </c>
      <c r="D36" s="15"/>
      <c r="E36" s="37">
        <f>IF(AND(E11=1,E17=1,E22=1,E26=1,E30=1,E31="",E32="",E33="",E34=""),1,"")</f>
        <v>1</v>
      </c>
      <c r="F36" s="17"/>
      <c r="I36" s="66" t="s">
        <v>45</v>
      </c>
      <c r="J36" s="49" t="s">
        <v>46</v>
      </c>
      <c r="K36" s="67" t="s">
        <v>47</v>
      </c>
    </row>
    <row r="37" spans="1:11" ht="45" x14ac:dyDescent="0.25">
      <c r="A37" s="21">
        <v>1</v>
      </c>
      <c r="B37" s="22" t="s">
        <v>48</v>
      </c>
      <c r="C37" s="27" t="s">
        <v>10</v>
      </c>
      <c r="D37" s="4">
        <f>IF(C37="Nein",2)</f>
        <v>2</v>
      </c>
      <c r="E37" s="24" t="str">
        <f>IF(AND(E11=1,E17=1,E22=1,E26=1,E30=1,E36=1,C37=""),"←","")</f>
        <v/>
      </c>
      <c r="F37" s="65"/>
      <c r="G37" s="28"/>
      <c r="I37" s="66"/>
      <c r="J37" s="50" t="s">
        <v>49</v>
      </c>
      <c r="K37" s="68"/>
    </row>
    <row r="38" spans="1:11" ht="90" x14ac:dyDescent="0.25">
      <c r="A38" s="21">
        <v>2</v>
      </c>
      <c r="B38" s="22" t="s">
        <v>50</v>
      </c>
      <c r="C38" s="27" t="s">
        <v>14</v>
      </c>
      <c r="D38" s="4" t="b">
        <f>IF(C37="Ja",(IF(C38="Ja",4,(IF(C38="Nein",3)))))</f>
        <v>0</v>
      </c>
      <c r="E38" s="24" t="str">
        <f>IF(AND(E11=1,E17=1,E22=1,E26=1,E30=1,E36=1,C37="Ja",C38=""),"←","")</f>
        <v/>
      </c>
      <c r="F38" s="65"/>
      <c r="I38" s="51" t="s">
        <v>51</v>
      </c>
      <c r="J38" s="52" t="s">
        <v>52</v>
      </c>
      <c r="K38" s="53" t="s">
        <v>90</v>
      </c>
    </row>
    <row r="39" spans="1:11" ht="32.25" customHeight="1" x14ac:dyDescent="0.25">
      <c r="A39" s="31"/>
      <c r="B39" s="32"/>
      <c r="C39" s="33"/>
    </row>
    <row r="40" spans="1:11" s="13" customFormat="1" ht="20.25" customHeight="1" x14ac:dyDescent="0.25">
      <c r="A40" s="63" t="s">
        <v>53</v>
      </c>
      <c r="B40" s="64"/>
      <c r="C40" s="14" t="str">
        <f>IF(E44=1,CONCATENATE("Reifegrad ",MIN(D41:D42)),"-")</f>
        <v>Reifegrad 3</v>
      </c>
      <c r="D40" s="15"/>
      <c r="E40" s="37">
        <f>IF(AND(E11=1,E17=1,E22=1,E26=1,E30=1,E36=1,E37="",E38=""),1,"")</f>
        <v>1</v>
      </c>
      <c r="F40" s="17"/>
    </row>
    <row r="41" spans="1:11" ht="30" x14ac:dyDescent="0.25">
      <c r="A41" s="21">
        <v>1</v>
      </c>
      <c r="B41" s="22" t="s">
        <v>54</v>
      </c>
      <c r="C41" s="27" t="s">
        <v>14</v>
      </c>
      <c r="D41" s="4" t="b">
        <f>IF(C41="Nein",2)</f>
        <v>0</v>
      </c>
      <c r="E41" s="24" t="str">
        <f>IF(AND(E11=1,E17=1,E22=1,E26=1,E30=1,E36=1,E40=1,C41=""),"←","")</f>
        <v/>
      </c>
      <c r="F41" s="65"/>
      <c r="G41" s="48"/>
    </row>
    <row r="42" spans="1:11" ht="30" x14ac:dyDescent="0.25">
      <c r="A42" s="21">
        <v>2</v>
      </c>
      <c r="B42" s="22" t="s">
        <v>55</v>
      </c>
      <c r="C42" s="27" t="s">
        <v>10</v>
      </c>
      <c r="D42" s="4">
        <f>IF(C41="Ja",(IF(C42="Ja",4,(IF(C42="Nein",3)))))</f>
        <v>3</v>
      </c>
      <c r="E42" s="24" t="str">
        <f>IF(AND(E11=1,E17=1,E22=1,E26=1,E30=1,E36=1,E40=1,C41="Ja",C42=""),"←","")</f>
        <v/>
      </c>
      <c r="F42" s="65"/>
    </row>
    <row r="43" spans="1:11" x14ac:dyDescent="0.25">
      <c r="A43" s="31"/>
      <c r="B43" s="32"/>
      <c r="C43" s="33"/>
    </row>
    <row r="44" spans="1:11" s="13" customFormat="1" ht="20.25" customHeight="1" x14ac:dyDescent="0.25">
      <c r="A44" s="63" t="s">
        <v>56</v>
      </c>
      <c r="B44" s="64"/>
      <c r="C44" s="14" t="str">
        <f>IF(AND(E48=1,C45&lt;&gt;"Nein"),CONCATENATE("Reifegrad ",MIN(D45:D46)),"-")</f>
        <v>Reifegrad 2</v>
      </c>
      <c r="D44" s="15"/>
      <c r="E44" s="37">
        <f>IF(AND(E11=1,E17=1,E22=1,E26=1,E30=1,E36=1,E40=1,E41="",E42=""),1,"")</f>
        <v>1</v>
      </c>
      <c r="F44" s="17"/>
    </row>
    <row r="45" spans="1:11" ht="15" customHeight="1" x14ac:dyDescent="0.25">
      <c r="A45" s="21">
        <v>1</v>
      </c>
      <c r="B45" s="22" t="s">
        <v>57</v>
      </c>
      <c r="C45" s="27" t="s">
        <v>14</v>
      </c>
      <c r="E45" s="24" t="str">
        <f>IF(AND(E11=1,E17=1,E22=1,E26=1,E30=1,E36=1,E40=1,E44=1,C45=""),"←","")</f>
        <v/>
      </c>
      <c r="F45" s="65"/>
    </row>
    <row r="46" spans="1:11" ht="15" customHeight="1" x14ac:dyDescent="0.25">
      <c r="A46" s="21">
        <v>2</v>
      </c>
      <c r="B46" s="40" t="s">
        <v>58</v>
      </c>
      <c r="C46" s="27" t="s">
        <v>10</v>
      </c>
      <c r="D46" s="4">
        <f>IF(C45="Ja",(IF(C46="Ja",4,(IF(C46="Nein",2)))))</f>
        <v>2</v>
      </c>
      <c r="E46" s="24" t="str">
        <f>IF(AND(E11=1,E17=1,E22=1,E26=1,E30=1,E36=1,E40=1,E44=1,C45="Ja",C46=""),"←","")</f>
        <v/>
      </c>
      <c r="F46" s="65"/>
      <c r="G46" s="48"/>
    </row>
    <row r="47" spans="1:11" x14ac:dyDescent="0.25">
      <c r="A47" s="31"/>
      <c r="B47" s="32"/>
      <c r="C47" s="33"/>
      <c r="G47" s="28"/>
    </row>
    <row r="48" spans="1:11" s="13" customFormat="1" ht="156" customHeight="1" x14ac:dyDescent="0.25">
      <c r="A48" s="63" t="s">
        <v>59</v>
      </c>
      <c r="B48" s="64"/>
      <c r="C48" s="14" t="str">
        <f>IF(AND(E48=1,E49="",E50=""),CONCATENATE("Reifegrad ",MIN(D49:D50)),"-")</f>
        <v>Reifegrad 3</v>
      </c>
      <c r="D48" s="15"/>
      <c r="E48" s="37">
        <f>IF(AND(E11=1,E17=1,E22=1,E26=1,E30=1,E36=1,E40=1,E44=1,E45="",E46=""),1,"")</f>
        <v>1</v>
      </c>
      <c r="F48" s="17"/>
      <c r="I48" s="54" t="s">
        <v>60</v>
      </c>
      <c r="J48" s="55" t="s">
        <v>61</v>
      </c>
      <c r="K48" s="56" t="s">
        <v>62</v>
      </c>
    </row>
    <row r="49" spans="1:7" ht="30" x14ac:dyDescent="0.25">
      <c r="A49" s="21">
        <v>1</v>
      </c>
      <c r="B49" s="22" t="s">
        <v>63</v>
      </c>
      <c r="C49" s="27" t="s">
        <v>14</v>
      </c>
      <c r="D49" s="4" t="b">
        <f>IF(C49="Nein",2)</f>
        <v>0</v>
      </c>
      <c r="E49" s="24" t="str">
        <f>IF(AND(E11=1,E17=1,E22=1,E26=1,E30=1,E36=1,E40=1,E44=1,E48=1,C49=""),"←","")</f>
        <v/>
      </c>
      <c r="F49" s="65"/>
      <c r="G49" s="48"/>
    </row>
    <row r="50" spans="1:7" ht="15" customHeight="1" x14ac:dyDescent="0.25">
      <c r="A50" s="21">
        <v>2</v>
      </c>
      <c r="B50" s="40" t="s">
        <v>64</v>
      </c>
      <c r="C50" s="27" t="s">
        <v>65</v>
      </c>
      <c r="D50" s="4">
        <f>IF(C49="Ja",(IF(C50="Linkintegration",3,(IF(C50="Oberflächenintegration",4)))))</f>
        <v>3</v>
      </c>
      <c r="E50" s="24" t="str">
        <f>IF(AND(E11=1,E17=1,E22=1,E26=1,E30=1,E36=1,E40=1,E44=1,E48=1,C49="Ja",C50=""),"←","")</f>
        <v/>
      </c>
      <c r="F50" s="65"/>
    </row>
  </sheetData>
  <mergeCells count="29">
    <mergeCell ref="B1:B5"/>
    <mergeCell ref="C1:C2"/>
    <mergeCell ref="F1:F5"/>
    <mergeCell ref="G1:H5"/>
    <mergeCell ref="C3:C5"/>
    <mergeCell ref="A7:B7"/>
    <mergeCell ref="F8:F9"/>
    <mergeCell ref="K8:K9"/>
    <mergeCell ref="A11:B11"/>
    <mergeCell ref="F12:F15"/>
    <mergeCell ref="A17:B17"/>
    <mergeCell ref="F18:F20"/>
    <mergeCell ref="A22:B22"/>
    <mergeCell ref="K22:K23"/>
    <mergeCell ref="F23:F24"/>
    <mergeCell ref="K36:K37"/>
    <mergeCell ref="F37:F38"/>
    <mergeCell ref="A40:B40"/>
    <mergeCell ref="F41:F42"/>
    <mergeCell ref="A26:B26"/>
    <mergeCell ref="F27:F28"/>
    <mergeCell ref="A30:B30"/>
    <mergeCell ref="F31:F34"/>
    <mergeCell ref="A36:B36"/>
    <mergeCell ref="A44:B44"/>
    <mergeCell ref="F45:F46"/>
    <mergeCell ref="A48:B48"/>
    <mergeCell ref="F49:F50"/>
    <mergeCell ref="I36:I37"/>
  </mergeCells>
  <conditionalFormatting sqref="C8:C9 C12:C15 C18:C20 C23:C24 C27:C28 C31:C34">
    <cfRule type="containsText" dxfId="0" priority="6" operator="containsText" text="&quot;&quot;">
      <formula>NOT(ISERROR(SEARCH("""""",C8)))</formula>
    </cfRule>
  </conditionalFormatting>
  <hyperlinks>
    <hyperlink ref="K7" r:id="rId1" xr:uid="{00000000-0004-0000-0000-000000000000}"/>
    <hyperlink ref="K8" r:id="rId2" xr:uid="{00000000-0004-0000-0000-000001000000}"/>
    <hyperlink ref="K17" r:id="rId3" display="Nutzerkonto Bund" xr:uid="{00000000-0004-0000-0000-000002000000}"/>
    <hyperlink ref="K22" r:id="rId4" xr:uid="{00000000-0004-0000-0000-000003000000}"/>
    <hyperlink ref="K36" r:id="rId5" xr:uid="{00000000-0004-0000-0000-000004000000}"/>
    <hyperlink ref="K48" r:id="rId6" xr:uid="{00000000-0004-0000-0000-000005000000}"/>
    <hyperlink ref="K38" r:id="rId7" display="BSI Standard 200-3" xr:uid="{00000000-0004-0000-0000-000006000000}"/>
  </hyperlinks>
  <pageMargins left="0.7" right="0.7" top="0.78740157500000008" bottom="0.78740157500000008" header="0.3" footer="0.3"/>
  <pageSetup paperSize="9" orientation="portrait"/>
  <legacyDrawing r:id="rId8"/>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Data!$A$1:$A$2</xm:f>
          </x14:formula1>
          <xm:sqref>C49 C8:C9 H8:H10 C12:C14 C18:C20 C23:C24 C27:C28 C31:C34 C37:C38 C41:C42 C45:C46</xm:sqref>
        </x14:dataValidation>
        <x14:dataValidation type="list" allowBlank="1" showInputMessage="1" showErrorMessage="1" xr:uid="{00000000-0002-0000-0000-000001000000}">
          <x14:formula1>
            <xm:f>Data!$B$1:$B$3</xm:f>
          </x14:formula1>
          <xm:sqref>C15</xm:sqref>
        </x14:dataValidation>
        <x14:dataValidation type="list" allowBlank="1" showInputMessage="1" showErrorMessage="1" xr:uid="{00000000-0002-0000-0000-000002000000}">
          <x14:formula1>
            <xm:f>Data!$C$1:$C$2</xm:f>
          </x14:formula1>
          <xm:sqref>C50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3"/>
  <sheetViews>
    <sheetView tabSelected="1" zoomScale="87" workbookViewId="0">
      <selection activeCell="A18" sqref="A18"/>
    </sheetView>
  </sheetViews>
  <sheetFormatPr defaultColWidth="8.85546875" defaultRowHeight="15" x14ac:dyDescent="0.25"/>
  <cols>
    <col min="1" max="1" width="31.7109375" bestFit="1" customWidth="1"/>
    <col min="3" max="3" width="77.28515625" bestFit="1" customWidth="1"/>
  </cols>
  <sheetData>
    <row r="1" spans="1:4" s="57" customFormat="1" x14ac:dyDescent="0.25">
      <c r="A1" s="57" t="s">
        <v>66</v>
      </c>
      <c r="B1" s="57" t="s">
        <v>67</v>
      </c>
      <c r="C1" s="57" t="s">
        <v>68</v>
      </c>
    </row>
    <row r="3" spans="1:4" ht="90" x14ac:dyDescent="0.25">
      <c r="A3" s="58" t="s">
        <v>69</v>
      </c>
      <c r="C3" s="58" t="s">
        <v>70</v>
      </c>
    </row>
    <row r="4" spans="1:4" ht="30" x14ac:dyDescent="0.25">
      <c r="A4" s="59" t="s">
        <v>71</v>
      </c>
      <c r="C4" s="60" t="s">
        <v>72</v>
      </c>
    </row>
    <row r="5" spans="1:4" ht="30" x14ac:dyDescent="0.25">
      <c r="A5" s="60" t="s">
        <v>73</v>
      </c>
    </row>
    <row r="6" spans="1:4" ht="105" x14ac:dyDescent="0.25">
      <c r="A6" s="58" t="s">
        <v>74</v>
      </c>
      <c r="C6" s="58" t="s">
        <v>75</v>
      </c>
      <c r="D6" s="61" t="s">
        <v>76</v>
      </c>
    </row>
    <row r="7" spans="1:4" ht="60" x14ac:dyDescent="0.25">
      <c r="A7" s="58" t="s">
        <v>77</v>
      </c>
      <c r="C7" s="58" t="s">
        <v>78</v>
      </c>
    </row>
    <row r="8" spans="1:4" ht="90" x14ac:dyDescent="0.25">
      <c r="A8" s="58" t="s">
        <v>79</v>
      </c>
      <c r="C8" s="58" t="s">
        <v>80</v>
      </c>
    </row>
    <row r="9" spans="1:4" ht="330" x14ac:dyDescent="0.25">
      <c r="A9" s="58" t="s">
        <v>81</v>
      </c>
      <c r="C9" s="58" t="s">
        <v>82</v>
      </c>
    </row>
    <row r="10" spans="1:4" x14ac:dyDescent="0.25">
      <c r="A10" s="58" t="s">
        <v>83</v>
      </c>
    </row>
    <row r="13" spans="1:4" ht="225" x14ac:dyDescent="0.25">
      <c r="A13" s="58" t="s">
        <v>91</v>
      </c>
      <c r="C13" s="60" t="s">
        <v>84</v>
      </c>
    </row>
  </sheetData>
  <hyperlinks>
    <hyperlink ref="D6" r:id="rId1" xr:uid="{00000000-0004-0000-0100-000000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C3"/>
  <sheetViews>
    <sheetView workbookViewId="0">
      <selection activeCell="I12" sqref="I12"/>
    </sheetView>
  </sheetViews>
  <sheetFormatPr defaultColWidth="11.42578125" defaultRowHeight="15" x14ac:dyDescent="0.25"/>
  <cols>
    <col min="2" max="2" width="18.7109375" bestFit="1" customWidth="1"/>
  </cols>
  <sheetData>
    <row r="1" spans="1:3" x14ac:dyDescent="0.25">
      <c r="A1" t="s">
        <v>14</v>
      </c>
      <c r="B1" t="s">
        <v>22</v>
      </c>
      <c r="C1" t="s">
        <v>65</v>
      </c>
    </row>
    <row r="2" spans="1:3" x14ac:dyDescent="0.25">
      <c r="A2" t="s">
        <v>10</v>
      </c>
      <c r="B2" t="s">
        <v>85</v>
      </c>
      <c r="C2" t="s">
        <v>86</v>
      </c>
    </row>
    <row r="3" spans="1:3" x14ac:dyDescent="0.25">
      <c r="B3" t="s">
        <v>10</v>
      </c>
    </row>
  </sheetData>
  <pageMargins left="0.7" right="0.7" top="0.78740157500000008" bottom="0.78740157500000008"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Checkliste</vt:lpstr>
      <vt:lpstr>SDG</vt:lpstr>
      <vt:lpstr>Data</vt:lpstr>
    </vt:vector>
  </TitlesOfParts>
  <Manager/>
  <Company>Init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Püchel, Christoph (init)</dc:creator>
  <cp:keywords/>
  <dc:description/>
  <cp:lastModifiedBy>Carsaniga, Giulia</cp:lastModifiedBy>
  <cp:revision>9</cp:revision>
  <dcterms:created xsi:type="dcterms:W3CDTF">2020-01-17T12:18:53Z</dcterms:created>
  <dcterms:modified xsi:type="dcterms:W3CDTF">2021-08-24T07:30:28Z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20f8a223-2ea4-4271-82c3-8a48a4c282d8</vt:lpwstr>
  </property>
  <property fmtid="{D5CDD505-2E9C-101B-9397-08002B2CF9AE}" pid="3" name="ContentTypeId">
    <vt:lpwstr>0x01010082557AF96675CB43A5E4B49520D3B936</vt:lpwstr>
  </property>
  <property fmtid="{D5CDD505-2E9C-101B-9397-08002B2CF9AE}" pid="4" name="_dlc_DocIdItemGuid">
    <vt:lpwstr>db3b3eb7-f154-4d99-8571-1afc44873754</vt:lpwstr>
  </property>
</Properties>
</file>